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Governing Bodies, Committees and WG\Board\Meetings\2019\Bucharest March\Documents\ready for Lucia\"/>
    </mc:Choice>
  </mc:AlternateContent>
  <bookViews>
    <workbookView xWindow="0" yWindow="0" windowWidth="17895" windowHeight="7545" tabRatio="500"/>
  </bookViews>
  <sheets>
    <sheet name="Feuil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pa2">'[1]Budget 3'!$A$4:$G$40</definedName>
    <definedName name="exrate">'[2]HSC project budget'!$L$1</definedName>
    <definedName name="fff">#REF!</definedName>
    <definedName name="Overheads">'[3]Legacy Consolidated'!$H$54</definedName>
    <definedName name="_xlnm.Print_Area">'[4]Cashflow completed'!$A$1:$N$23</definedName>
    <definedName name="printRP">'[5]Bankbook completed'!$A$3:$I$30</definedName>
    <definedName name="revex">'[6]Cons. budget Legacy'!#REF!</definedName>
    <definedName name="sss">#REF!</definedName>
    <definedName name="SubA">#REF!</definedName>
    <definedName name="SubB">#REF!</definedName>
    <definedName name="SubC">#REF!</definedName>
    <definedName name="SubD">#REF!</definedName>
    <definedName name="SubTD">[7]Cons!$F$26</definedName>
    <definedName name="SubTotalA">#REF!</definedName>
    <definedName name="SubTotalB">#REF!</definedName>
    <definedName name="SubTotalC">#REF!</definedName>
    <definedName name="SubTotalD">#REF!</definedName>
    <definedName name="tegt">#REF!</definedName>
    <definedName name="TINC">#REF!</definedName>
    <definedName name="total1">'[8]Apportion results2'!$K$11</definedName>
    <definedName name="TotalA">[7]CS!$F$9</definedName>
    <definedName name="TotalB">[7]CS!$F$21</definedName>
    <definedName name="TotalC">[7]CS!$F$34</definedName>
    <definedName name="TotalC1">[7]CS!$F$34</definedName>
    <definedName name="TotalD">[7]CS!$F$42</definedName>
    <definedName name="TotalExp">'[3]Legacy Consolidated'!$I$54</definedName>
    <definedName name="TotalInc">'[3]Legacy Consolidated'!$I$18</definedName>
    <definedName name="TotalLAS">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2" l="1"/>
  <c r="E44" i="2"/>
  <c r="I43" i="2"/>
  <c r="I30" i="2"/>
  <c r="E43" i="2"/>
  <c r="E30" i="2"/>
  <c r="I29" i="2"/>
  <c r="I10" i="2"/>
  <c r="I6" i="2"/>
  <c r="G10" i="2" l="1"/>
  <c r="G43" i="2"/>
  <c r="H42" i="2"/>
  <c r="D12" i="2" l="1"/>
  <c r="D21" i="2"/>
  <c r="D8" i="2" l="1"/>
  <c r="C30" i="2"/>
  <c r="D30" i="2"/>
  <c r="C43" i="2"/>
  <c r="D34" i="2"/>
  <c r="D43" i="2" s="1"/>
  <c r="H40" i="2"/>
  <c r="H43" i="2" s="1"/>
  <c r="G30" i="2"/>
  <c r="C12" i="2"/>
  <c r="H10" i="2"/>
  <c r="C21" i="2"/>
  <c r="C8" i="2"/>
  <c r="E6" i="2"/>
  <c r="H30" i="2" l="1"/>
  <c r="D29" i="2"/>
  <c r="E8" i="2"/>
  <c r="C44" i="2"/>
  <c r="E21" i="2"/>
  <c r="C29" i="2"/>
  <c r="G6" i="2" s="1"/>
  <c r="G29" i="2" s="1"/>
  <c r="G44" i="2" s="1"/>
  <c r="E12" i="2" l="1"/>
  <c r="E29" i="2"/>
  <c r="H6" i="2" l="1"/>
  <c r="D44" i="2"/>
  <c r="H29" i="2" l="1"/>
  <c r="H44" i="2" l="1"/>
</calcChain>
</file>

<file path=xl/sharedStrings.xml><?xml version="1.0" encoding="utf-8"?>
<sst xmlns="http://schemas.openxmlformats.org/spreadsheetml/2006/main" count="68" uniqueCount="52">
  <si>
    <t>Budget</t>
  </si>
  <si>
    <t>Actual</t>
  </si>
  <si>
    <t>TOTAL</t>
  </si>
  <si>
    <t>GRAND TOTAL</t>
  </si>
  <si>
    <t>OWN</t>
  </si>
  <si>
    <t>Heading 1 - Staff costs</t>
  </si>
  <si>
    <t xml:space="preserve">Heading 2 - Travel, accomodation &amp; subsistence </t>
  </si>
  <si>
    <t>Eligible for EC Grant</t>
  </si>
  <si>
    <t>Non Eligible for EC Grant</t>
  </si>
  <si>
    <t>Travel</t>
  </si>
  <si>
    <t>Subsistence allowances</t>
  </si>
  <si>
    <t>Information dissemination</t>
  </si>
  <si>
    <t>Translations</t>
  </si>
  <si>
    <t>Reproductions and publications</t>
  </si>
  <si>
    <t>Specific evaluation</t>
  </si>
  <si>
    <t>Interpretations</t>
  </si>
  <si>
    <t>External expertise</t>
  </si>
  <si>
    <t>Other services</t>
  </si>
  <si>
    <t>Heading 3 - Costs of services</t>
  </si>
  <si>
    <t>Heading 4 - Administration costs</t>
  </si>
  <si>
    <t>Depreciation for purchase of equipment</t>
  </si>
  <si>
    <t>Hire of rooms</t>
  </si>
  <si>
    <t>Audits</t>
  </si>
  <si>
    <t>Financial services</t>
  </si>
  <si>
    <t>Other admibnistrative costs</t>
  </si>
  <si>
    <t>Hire of interpreting booths</t>
  </si>
  <si>
    <t xml:space="preserve"> Grant requested from the Commission</t>
  </si>
  <si>
    <t>Co-financing</t>
  </si>
  <si>
    <t>ONCE</t>
  </si>
  <si>
    <t>Contribution to Governing bodies</t>
  </si>
  <si>
    <t>SDG</t>
  </si>
  <si>
    <t>GOOGLE</t>
  </si>
  <si>
    <t>IDA/DFID</t>
  </si>
  <si>
    <t>Membership Fees</t>
  </si>
  <si>
    <t xml:space="preserve">Other Revenue </t>
  </si>
  <si>
    <t>EXXPENDITURE</t>
  </si>
  <si>
    <t>INCOME</t>
  </si>
  <si>
    <t>UNICEF</t>
  </si>
  <si>
    <t>AMID</t>
  </si>
  <si>
    <t>DFID</t>
  </si>
  <si>
    <t>Justice4All</t>
  </si>
  <si>
    <t>Travels &amp; other Reimbursments</t>
  </si>
  <si>
    <t>Other donations</t>
  </si>
  <si>
    <t>Siteimprove</t>
  </si>
  <si>
    <t>Oracle Award Contribution</t>
  </si>
  <si>
    <t>Other non eligible costs</t>
  </si>
  <si>
    <t>VDAB</t>
  </si>
  <si>
    <t>Profit</t>
  </si>
  <si>
    <t>EC non eligible COSTS</t>
  </si>
  <si>
    <t>Execution rate</t>
  </si>
  <si>
    <t>In percentage of eligible costs  80%</t>
  </si>
  <si>
    <t>EDF DRAFT FINAL ACCOUNT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</si>
</sst>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&quot;€&quot;#,##0"/>
    <numFmt numFmtId="166" formatCode="#,##0\ &quot;€&quot;"/>
    <numFmt numFmtId="167" formatCode="_(* #,##0_);_(* \(#,##0\);_(* &quot;-&quot;??_);_(@_)"/>
    <numFmt numFmtId="168" formatCode="&quot;£&quot;#,##0;&quot;£&quot;\-#,##0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rgb="FF000000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4" xfId="0" applyFont="1" applyBorder="1" applyAlignment="1">
      <alignment horizontal="left"/>
    </xf>
    <xf numFmtId="0" fontId="6" fillId="3" borderId="5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7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166" fontId="3" fillId="0" borderId="7" xfId="0" applyNumberFormat="1" applyFont="1" applyBorder="1"/>
    <xf numFmtId="166" fontId="3" fillId="0" borderId="11" xfId="0" applyNumberFormat="1" applyFont="1" applyBorder="1"/>
    <xf numFmtId="166" fontId="3" fillId="0" borderId="8" xfId="0" applyNumberFormat="1" applyFont="1" applyBorder="1"/>
    <xf numFmtId="0" fontId="4" fillId="0" borderId="18" xfId="0" applyFont="1" applyBorder="1" applyAlignment="1">
      <alignment horizontal="right"/>
    </xf>
    <xf numFmtId="166" fontId="4" fillId="0" borderId="19" xfId="0" applyNumberFormat="1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166" fontId="10" fillId="0" borderId="20" xfId="0" applyNumberFormat="1" applyFont="1" applyBorder="1" applyAlignment="1">
      <alignment horizontal="right"/>
    </xf>
    <xf numFmtId="9" fontId="6" fillId="3" borderId="8" xfId="0" applyNumberFormat="1" applyFont="1" applyFill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10" fontId="6" fillId="3" borderId="8" xfId="0" applyNumberFormat="1" applyFont="1" applyFill="1" applyBorder="1" applyAlignment="1">
      <alignment horizontal="center"/>
    </xf>
    <xf numFmtId="0" fontId="17" fillId="0" borderId="0" xfId="0" applyFont="1"/>
    <xf numFmtId="167" fontId="17" fillId="0" borderId="0" xfId="1" applyNumberFormat="1" applyFont="1"/>
    <xf numFmtId="165" fontId="16" fillId="0" borderId="0" xfId="0" applyNumberFormat="1" applyFont="1"/>
    <xf numFmtId="0" fontId="16" fillId="0" borderId="0" xfId="0" applyFont="1"/>
    <xf numFmtId="0" fontId="18" fillId="0" borderId="0" xfId="0" applyFont="1"/>
    <xf numFmtId="4" fontId="0" fillId="0" borderId="0" xfId="0" applyNumberFormat="1"/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6" fillId="3" borderId="6" xfId="0" applyNumberFormat="1" applyFont="1" applyFill="1" applyBorder="1"/>
    <xf numFmtId="4" fontId="3" fillId="0" borderId="7" xfId="0" applyNumberFormat="1" applyFont="1" applyBorder="1"/>
    <xf numFmtId="4" fontId="3" fillId="0" borderId="7" xfId="0" applyNumberFormat="1" applyFont="1" applyBorder="1" applyAlignment="1">
      <alignment horizontal="right"/>
    </xf>
    <xf numFmtId="4" fontId="6" fillId="3" borderId="7" xfId="0" applyNumberFormat="1" applyFont="1" applyFill="1" applyBorder="1"/>
    <xf numFmtId="4" fontId="4" fillId="3" borderId="7" xfId="0" applyNumberFormat="1" applyFont="1" applyFill="1" applyBorder="1"/>
    <xf numFmtId="4" fontId="15" fillId="8" borderId="8" xfId="0" applyNumberFormat="1" applyFont="1" applyFill="1" applyBorder="1" applyAlignment="1">
      <alignment horizontal="right"/>
    </xf>
    <xf numFmtId="4" fontId="3" fillId="4" borderId="7" xfId="0" applyNumberFormat="1" applyFont="1" applyFill="1" applyBorder="1"/>
    <xf numFmtId="4" fontId="3" fillId="0" borderId="11" xfId="0" applyNumberFormat="1" applyFont="1" applyBorder="1"/>
    <xf numFmtId="4" fontId="3" fillId="0" borderId="11" xfId="0" applyNumberFormat="1" applyFont="1" applyBorder="1" applyAlignment="1">
      <alignment horizontal="right"/>
    </xf>
    <xf numFmtId="4" fontId="4" fillId="5" borderId="3" xfId="0" applyNumberFormat="1" applyFont="1" applyFill="1" applyBorder="1"/>
    <xf numFmtId="4" fontId="4" fillId="5" borderId="3" xfId="0" applyNumberFormat="1" applyFont="1" applyFill="1" applyBorder="1" applyAlignment="1">
      <alignment horizontal="right"/>
    </xf>
    <xf numFmtId="4" fontId="4" fillId="6" borderId="3" xfId="0" applyNumberFormat="1" applyFont="1" applyFill="1" applyBorder="1"/>
    <xf numFmtId="4" fontId="9" fillId="7" borderId="2" xfId="0" applyNumberFormat="1" applyFont="1" applyFill="1" applyBorder="1"/>
    <xf numFmtId="4" fontId="3" fillId="0" borderId="8" xfId="0" applyNumberFormat="1" applyFont="1" applyBorder="1"/>
    <xf numFmtId="9" fontId="3" fillId="0" borderId="7" xfId="2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0" fontId="6" fillId="5" borderId="10" xfId="0" applyFont="1" applyFill="1" applyBorder="1"/>
    <xf numFmtId="4" fontId="6" fillId="5" borderId="11" xfId="0" applyNumberFormat="1" applyFont="1" applyFill="1" applyBorder="1"/>
    <xf numFmtId="4" fontId="6" fillId="5" borderId="11" xfId="0" applyNumberFormat="1" applyFont="1" applyFill="1" applyBorder="1" applyAlignment="1">
      <alignment horizontal="right"/>
    </xf>
    <xf numFmtId="0" fontId="4" fillId="0" borderId="7" xfId="0" applyFont="1" applyBorder="1"/>
    <xf numFmtId="4" fontId="4" fillId="0" borderId="7" xfId="0" applyNumberFormat="1" applyFont="1" applyBorder="1"/>
    <xf numFmtId="4" fontId="3" fillId="0" borderId="21" xfId="0" applyNumberFormat="1" applyFont="1" applyBorder="1"/>
    <xf numFmtId="4" fontId="3" fillId="0" borderId="23" xfId="0" applyNumberFormat="1" applyFont="1" applyBorder="1"/>
    <xf numFmtId="4" fontId="4" fillId="6" borderId="1" xfId="0" applyNumberFormat="1" applyFont="1" applyFill="1" applyBorder="1"/>
    <xf numFmtId="0" fontId="3" fillId="0" borderId="6" xfId="0" applyFont="1" applyBorder="1"/>
    <xf numFmtId="4" fontId="3" fillId="0" borderId="6" xfId="0" applyNumberFormat="1" applyFont="1" applyBorder="1"/>
    <xf numFmtId="4" fontId="4" fillId="3" borderId="6" xfId="0" applyNumberFormat="1" applyFont="1" applyFill="1" applyBorder="1"/>
    <xf numFmtId="0" fontId="6" fillId="3" borderId="0" xfId="0" applyFont="1" applyFill="1"/>
    <xf numFmtId="0" fontId="4" fillId="3" borderId="13" xfId="0" applyFont="1" applyFill="1" applyBorder="1"/>
    <xf numFmtId="4" fontId="4" fillId="3" borderId="14" xfId="0" applyNumberFormat="1" applyFont="1" applyFill="1" applyBorder="1"/>
    <xf numFmtId="166" fontId="4" fillId="3" borderId="3" xfId="0" applyNumberFormat="1" applyFont="1" applyFill="1" applyBorder="1"/>
    <xf numFmtId="4" fontId="4" fillId="3" borderId="3" xfId="0" applyNumberFormat="1" applyFont="1" applyFill="1" applyBorder="1"/>
    <xf numFmtId="9" fontId="4" fillId="0" borderId="11" xfId="0" applyNumberFormat="1" applyFont="1" applyBorder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166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22" xfId="0" applyNumberFormat="1" applyFont="1" applyBorder="1"/>
    <xf numFmtId="4" fontId="3" fillId="0" borderId="6" xfId="0" applyNumberFormat="1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4" fontId="3" fillId="0" borderId="16" xfId="0" applyNumberFormat="1" applyFont="1" applyBorder="1"/>
    <xf numFmtId="4" fontId="18" fillId="0" borderId="0" xfId="0" applyNumberFormat="1" applyFont="1"/>
    <xf numFmtId="4" fontId="9" fillId="7" borderId="3" xfId="0" applyNumberFormat="1" applyFont="1" applyFill="1" applyBorder="1"/>
    <xf numFmtId="0" fontId="4" fillId="0" borderId="9" xfId="0" applyFont="1" applyBorder="1"/>
    <xf numFmtId="4" fontId="4" fillId="0" borderId="11" xfId="0" applyNumberFormat="1" applyFont="1" applyBorder="1"/>
    <xf numFmtId="9" fontId="6" fillId="5" borderId="7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4" fontId="3" fillId="0" borderId="25" xfId="0" applyNumberFormat="1" applyFont="1" applyBorder="1"/>
    <xf numFmtId="0" fontId="18" fillId="0" borderId="0" xfId="0" applyFont="1" applyFill="1"/>
    <xf numFmtId="4" fontId="4" fillId="0" borderId="17" xfId="0" applyNumberFormat="1" applyFont="1" applyBorder="1"/>
    <xf numFmtId="9" fontId="6" fillId="3" borderId="21" xfId="0" applyNumberFormat="1" applyFont="1" applyFill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10" fontId="6" fillId="0" borderId="8" xfId="0" applyNumberFormat="1" applyFont="1" applyFill="1" applyBorder="1" applyAlignment="1">
      <alignment horizontal="center"/>
    </xf>
    <xf numFmtId="9" fontId="6" fillId="0" borderId="7" xfId="0" applyNumberFormat="1" applyFont="1" applyFill="1" applyBorder="1" applyAlignment="1">
      <alignment horizontal="center"/>
    </xf>
    <xf numFmtId="10" fontId="20" fillId="7" borderId="3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4" fontId="6" fillId="3" borderId="27" xfId="0" applyNumberFormat="1" applyFont="1" applyFill="1" applyBorder="1" applyAlignment="1">
      <alignment horizontal="right"/>
    </xf>
    <xf numFmtId="0" fontId="4" fillId="3" borderId="24" xfId="0" applyFont="1" applyFill="1" applyBorder="1"/>
    <xf numFmtId="0" fontId="1" fillId="0" borderId="28" xfId="0" applyFont="1" applyBorder="1" applyAlignment="1">
      <alignment horizontal="center"/>
    </xf>
    <xf numFmtId="4" fontId="21" fillId="0" borderId="0" xfId="0" applyNumberFormat="1" applyFont="1"/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4" fontId="3" fillId="0" borderId="24" xfId="0" applyNumberFormat="1" applyFont="1" applyBorder="1"/>
  </cellXfs>
  <cellStyles count="23">
    <cellStyle name="Accent5 2" xfId="3"/>
    <cellStyle name="Comma" xfId="1" builtinId="3"/>
    <cellStyle name="Comma 2" xfId="4"/>
    <cellStyle name="Comma 2 2" xfId="5"/>
    <cellStyle name="Comma 3" xfId="6"/>
    <cellStyle name="Comma 4" xfId="7"/>
    <cellStyle name="Comma0" xfId="8"/>
    <cellStyle name="Currency0" xfId="9"/>
    <cellStyle name="Date" xfId="10"/>
    <cellStyle name="Fixed" xfId="11"/>
    <cellStyle name="Followed Hyperlink" xfId="22" builtinId="9" hidden="1"/>
    <cellStyle name="Hyperlink" xfId="21" builtinId="8" hidden="1"/>
    <cellStyle name="Normal" xfId="0" builtinId="0"/>
    <cellStyle name="Normal 2" xfId="12"/>
    <cellStyle name="Normal 2 3 2" xfId="13"/>
    <cellStyle name="Normal 2 6" xfId="14"/>
    <cellStyle name="Normal 3" xfId="15"/>
    <cellStyle name="Normal 4" xfId="16"/>
    <cellStyle name="Percent" xfId="2" builtinId="5"/>
    <cellStyle name="Percent 2" xfId="17"/>
    <cellStyle name="Percent 2 2" xfId="18"/>
    <cellStyle name="Percent 3" xfId="19"/>
    <cellStyle name="Percent 4" xfId="2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869950</xdr:colOff>
      <xdr:row>3</xdr:row>
      <xdr:rowOff>127000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1FBF94F-5E9E-44FC-886F-E68AF185F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905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Excel%20tables%20updated%20Apr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HSC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Old%20FM1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Acorns%20cashflow.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y\Downloads\Cash%20accounting.e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FM1%20tables%20Oct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working%20docs\FM%20Legacy%20case%20study%20mast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eau\Documents\AFD\01.%20Finances\04.%20budget\2018\budget\Apportionment%20ex.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C project budg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cy Consolidate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completed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book completed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. budget Legacy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CS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rtion results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6"/>
  <sheetViews>
    <sheetView tabSelected="1" topLeftCell="A22" zoomScale="75" zoomScaleNormal="75" workbookViewId="0">
      <selection activeCell="F50" sqref="F50"/>
    </sheetView>
  </sheetViews>
  <sheetFormatPr defaultColWidth="11" defaultRowHeight="15.75" x14ac:dyDescent="0.25"/>
  <cols>
    <col min="1" max="1" width="5.5" customWidth="1"/>
    <col min="2" max="2" width="48.625" customWidth="1"/>
    <col min="3" max="4" width="14.75" style="29" customWidth="1"/>
    <col min="5" max="5" width="12.625" customWidth="1"/>
    <col min="6" max="6" width="45.625" customWidth="1"/>
    <col min="7" max="7" width="18.5" style="29" customWidth="1"/>
    <col min="8" max="8" width="18.375" style="29" customWidth="1"/>
    <col min="9" max="9" width="12.625" customWidth="1"/>
    <col min="10" max="10" width="13.125" bestFit="1" customWidth="1"/>
    <col min="13" max="13" width="4.375" customWidth="1"/>
    <col min="14" max="14" width="13.125" bestFit="1" customWidth="1"/>
  </cols>
  <sheetData>
    <row r="2" spans="1:15" x14ac:dyDescent="0.25">
      <c r="C2" s="92" t="s">
        <v>51</v>
      </c>
    </row>
    <row r="4" spans="1:15" ht="16.5" thickBot="1" x14ac:dyDescent="0.3"/>
    <row r="5" spans="1:15" ht="19.5" thickBot="1" x14ac:dyDescent="0.35">
      <c r="B5" s="1" t="s">
        <v>35</v>
      </c>
      <c r="C5" s="30" t="s">
        <v>0</v>
      </c>
      <c r="D5" s="31" t="s">
        <v>1</v>
      </c>
      <c r="E5" s="91" t="s">
        <v>49</v>
      </c>
      <c r="F5" s="1" t="s">
        <v>36</v>
      </c>
      <c r="G5" s="30" t="s">
        <v>0</v>
      </c>
      <c r="H5" s="30" t="s">
        <v>1</v>
      </c>
      <c r="I5" s="88" t="s">
        <v>49</v>
      </c>
    </row>
    <row r="6" spans="1:15" ht="18.75" x14ac:dyDescent="0.3">
      <c r="A6" s="93" t="s">
        <v>7</v>
      </c>
      <c r="B6" s="2" t="s">
        <v>5</v>
      </c>
      <c r="C6" s="32">
        <v>709062.2</v>
      </c>
      <c r="D6" s="89">
        <v>687054.34</v>
      </c>
      <c r="E6" s="83">
        <f>+(D6/C6)</f>
        <v>0.96896201771861479</v>
      </c>
      <c r="F6" s="90" t="s">
        <v>26</v>
      </c>
      <c r="G6" s="66">
        <f>C29*0.8</f>
        <v>1118801.76</v>
      </c>
      <c r="H6" s="58">
        <f>D29*0.8</f>
        <v>1064051.2480000001</v>
      </c>
      <c r="I6" s="20">
        <f>+(H6/G6)</f>
        <v>0.95106325896376864</v>
      </c>
      <c r="J6" s="24"/>
      <c r="K6" s="24"/>
      <c r="L6" s="24"/>
      <c r="M6" s="24"/>
      <c r="N6" s="24"/>
      <c r="O6" s="24"/>
    </row>
    <row r="7" spans="1:15" ht="18.75" x14ac:dyDescent="0.3">
      <c r="A7" s="94"/>
      <c r="B7" s="3"/>
      <c r="C7" s="33"/>
      <c r="D7" s="34"/>
      <c r="E7" s="79"/>
      <c r="F7" s="78" t="s">
        <v>50</v>
      </c>
      <c r="G7" s="33"/>
      <c r="H7" s="33"/>
      <c r="I7" s="79"/>
      <c r="J7" s="25"/>
      <c r="K7" s="24"/>
      <c r="L7" s="24"/>
      <c r="M7" s="24"/>
      <c r="N7" s="24"/>
      <c r="O7" s="24"/>
    </row>
    <row r="8" spans="1:15" ht="18.75" x14ac:dyDescent="0.3">
      <c r="A8" s="94"/>
      <c r="B8" s="5" t="s">
        <v>6</v>
      </c>
      <c r="C8" s="35">
        <f>SUM(C9:C10)</f>
        <v>362940</v>
      </c>
      <c r="D8" s="35">
        <f>SUM(D9:D10)</f>
        <v>282536.38</v>
      </c>
      <c r="E8" s="20">
        <f t="shared" ref="E8" si="0">+(D8/C8)</f>
        <v>0.77846580702044421</v>
      </c>
      <c r="F8" s="46"/>
      <c r="G8" s="33"/>
      <c r="H8" s="82"/>
      <c r="I8" s="84"/>
      <c r="J8" s="25"/>
      <c r="K8" s="24"/>
      <c r="L8" s="24"/>
      <c r="M8" s="24"/>
      <c r="N8" s="24"/>
      <c r="O8" s="24"/>
    </row>
    <row r="9" spans="1:15" ht="18.75" x14ac:dyDescent="0.3">
      <c r="A9" s="94"/>
      <c r="B9" s="3" t="s">
        <v>9</v>
      </c>
      <c r="C9" s="33">
        <v>165200</v>
      </c>
      <c r="D9" s="34">
        <v>116291.73</v>
      </c>
      <c r="E9" s="22"/>
      <c r="F9" s="51"/>
      <c r="G9" s="52"/>
      <c r="H9" s="33"/>
      <c r="I9" s="22"/>
      <c r="J9" s="25"/>
      <c r="K9" s="24"/>
      <c r="L9" s="24"/>
      <c r="M9" s="24"/>
      <c r="N9" s="24"/>
      <c r="O9" s="24"/>
    </row>
    <row r="10" spans="1:15" ht="18.75" x14ac:dyDescent="0.3">
      <c r="A10" s="94"/>
      <c r="B10" s="3" t="s">
        <v>10</v>
      </c>
      <c r="C10" s="33">
        <v>197740</v>
      </c>
      <c r="D10" s="34">
        <v>166244.65</v>
      </c>
      <c r="E10" s="22"/>
      <c r="F10" s="59" t="s">
        <v>27</v>
      </c>
      <c r="G10" s="36">
        <f>SUM(G11:G17)</f>
        <v>280000</v>
      </c>
      <c r="H10" s="36">
        <f>SUM(H11:H17)</f>
        <v>266012.81</v>
      </c>
      <c r="I10" s="20">
        <f>+(H10/G10)</f>
        <v>0.95004575000000002</v>
      </c>
      <c r="J10" s="26"/>
      <c r="K10" s="27"/>
      <c r="L10" s="24"/>
      <c r="M10" s="24"/>
      <c r="N10" s="24"/>
      <c r="O10" s="24"/>
    </row>
    <row r="11" spans="1:15" ht="18.75" x14ac:dyDescent="0.3">
      <c r="A11" s="94"/>
      <c r="B11" s="3"/>
      <c r="C11" s="33"/>
      <c r="D11" s="34"/>
      <c r="E11" s="22"/>
      <c r="F11" s="4" t="s">
        <v>28</v>
      </c>
      <c r="G11" s="33">
        <v>49000</v>
      </c>
      <c r="H11" s="33">
        <v>49000</v>
      </c>
      <c r="I11" s="22"/>
      <c r="J11" s="24"/>
      <c r="K11" s="24"/>
      <c r="L11" s="24"/>
      <c r="M11" s="24"/>
      <c r="N11" s="24"/>
      <c r="O11" s="24"/>
    </row>
    <row r="12" spans="1:15" ht="18.75" x14ac:dyDescent="0.3">
      <c r="A12" s="94"/>
      <c r="B12" s="5" t="s">
        <v>18</v>
      </c>
      <c r="C12" s="36">
        <f>SUM(C13:C20)</f>
        <v>122300</v>
      </c>
      <c r="D12" s="37">
        <f>SUM(D13:D19)</f>
        <v>122188.48999999998</v>
      </c>
      <c r="E12" s="23">
        <f>+(D12/C12)</f>
        <v>0.99908822567457056</v>
      </c>
      <c r="F12" s="7" t="s">
        <v>29</v>
      </c>
      <c r="G12" s="39">
        <v>45000</v>
      </c>
      <c r="H12" s="33">
        <v>45901.71</v>
      </c>
      <c r="I12" s="85"/>
      <c r="J12" s="24"/>
      <c r="K12" s="24"/>
      <c r="L12" s="24"/>
      <c r="M12" s="24"/>
      <c r="N12" s="24"/>
      <c r="O12" s="24"/>
    </row>
    <row r="13" spans="1:15" ht="18.75" x14ac:dyDescent="0.3">
      <c r="A13" s="94"/>
      <c r="B13" s="3" t="s">
        <v>11</v>
      </c>
      <c r="C13" s="33">
        <v>40000</v>
      </c>
      <c r="D13" s="34">
        <v>30528.09</v>
      </c>
      <c r="E13" s="22"/>
      <c r="F13" s="13" t="s">
        <v>30</v>
      </c>
      <c r="G13" s="33"/>
      <c r="H13" s="33">
        <v>30000</v>
      </c>
      <c r="I13" s="22"/>
      <c r="J13" s="24"/>
      <c r="K13" s="24"/>
      <c r="L13" s="24"/>
      <c r="M13" s="24"/>
      <c r="N13" s="24"/>
      <c r="O13" s="24"/>
    </row>
    <row r="14" spans="1:15" ht="18.75" x14ac:dyDescent="0.3">
      <c r="A14" s="94"/>
      <c r="B14" s="3" t="s">
        <v>12</v>
      </c>
      <c r="C14" s="38">
        <v>9600</v>
      </c>
      <c r="D14" s="34">
        <v>6026.31</v>
      </c>
      <c r="E14" s="22"/>
      <c r="F14" s="56" t="s">
        <v>31</v>
      </c>
      <c r="G14" s="57"/>
      <c r="H14" s="33">
        <v>2747.87</v>
      </c>
      <c r="I14" s="22"/>
      <c r="J14" s="24"/>
      <c r="K14" s="24"/>
      <c r="L14" s="24"/>
      <c r="M14" s="24"/>
      <c r="N14" s="24"/>
      <c r="O14" s="24"/>
    </row>
    <row r="15" spans="1:15" ht="18.75" x14ac:dyDescent="0.3">
      <c r="A15" s="94"/>
      <c r="B15" s="3" t="s">
        <v>13</v>
      </c>
      <c r="C15" s="33">
        <v>23000</v>
      </c>
      <c r="D15" s="47">
        <v>28919.03</v>
      </c>
      <c r="E15" s="22"/>
      <c r="F15" s="4" t="s">
        <v>32</v>
      </c>
      <c r="G15" s="33"/>
      <c r="H15" s="33">
        <v>9685.68</v>
      </c>
      <c r="I15" s="22"/>
      <c r="J15" s="24"/>
      <c r="K15" s="24"/>
      <c r="L15" s="24"/>
      <c r="M15" s="24"/>
      <c r="N15" s="24"/>
      <c r="O15" s="24"/>
    </row>
    <row r="16" spans="1:15" ht="18.75" x14ac:dyDescent="0.3">
      <c r="A16" s="94"/>
      <c r="B16" s="3" t="s">
        <v>14</v>
      </c>
      <c r="C16" s="33"/>
      <c r="D16" s="34"/>
      <c r="E16" s="22"/>
      <c r="F16" s="4" t="s">
        <v>33</v>
      </c>
      <c r="G16" s="33">
        <v>170000</v>
      </c>
      <c r="H16" s="33">
        <v>128677.55</v>
      </c>
      <c r="I16" s="22"/>
      <c r="J16" s="28"/>
      <c r="K16" s="28"/>
      <c r="L16" s="28"/>
      <c r="M16" s="28"/>
      <c r="N16" s="28"/>
      <c r="O16" s="24"/>
    </row>
    <row r="17" spans="1:15" ht="18.75" x14ac:dyDescent="0.3">
      <c r="A17" s="94"/>
      <c r="B17" s="3" t="s">
        <v>15</v>
      </c>
      <c r="C17" s="33">
        <v>33000</v>
      </c>
      <c r="D17" s="34">
        <v>35971.339999999997</v>
      </c>
      <c r="E17" s="22"/>
      <c r="F17" s="4" t="s">
        <v>46</v>
      </c>
      <c r="G17" s="33">
        <v>16000</v>
      </c>
      <c r="H17" s="33"/>
      <c r="I17" s="22"/>
      <c r="J17" s="81"/>
      <c r="K17" s="28"/>
      <c r="L17" s="28"/>
      <c r="M17" s="28"/>
      <c r="N17" s="28"/>
      <c r="O17" s="24"/>
    </row>
    <row r="18" spans="1:15" ht="18.75" x14ac:dyDescent="0.3">
      <c r="A18" s="94"/>
      <c r="B18" s="3" t="s">
        <v>16</v>
      </c>
      <c r="C18" s="33">
        <v>12000</v>
      </c>
      <c r="D18" s="34">
        <v>14147.93</v>
      </c>
      <c r="E18" s="22"/>
      <c r="F18" s="4"/>
      <c r="G18" s="33"/>
      <c r="H18" s="33"/>
      <c r="I18" s="22"/>
      <c r="J18" s="28"/>
      <c r="K18" s="28"/>
      <c r="L18" s="28"/>
      <c r="M18" s="28"/>
      <c r="N18" s="28"/>
      <c r="O18" s="24"/>
    </row>
    <row r="19" spans="1:15" ht="18.75" x14ac:dyDescent="0.3">
      <c r="A19" s="94"/>
      <c r="B19" s="3" t="s">
        <v>17</v>
      </c>
      <c r="C19" s="33">
        <v>4700</v>
      </c>
      <c r="D19" s="34">
        <v>6595.79</v>
      </c>
      <c r="E19" s="22"/>
      <c r="F19" s="4"/>
      <c r="G19" s="33"/>
      <c r="H19" s="33"/>
      <c r="I19" s="22"/>
      <c r="J19" s="28"/>
      <c r="K19" s="28"/>
      <c r="L19" s="28"/>
      <c r="M19" s="28"/>
      <c r="N19" s="28"/>
      <c r="O19" s="24"/>
    </row>
    <row r="20" spans="1:15" ht="18.75" x14ac:dyDescent="0.3">
      <c r="A20" s="94"/>
      <c r="B20" s="6"/>
      <c r="C20" s="39"/>
      <c r="D20" s="40"/>
      <c r="E20" s="22"/>
      <c r="F20" s="7"/>
      <c r="G20" s="39"/>
      <c r="H20" s="39"/>
      <c r="I20" s="22"/>
      <c r="J20" s="28"/>
      <c r="K20" s="28"/>
      <c r="L20" s="28"/>
      <c r="M20" s="28"/>
      <c r="N20" s="28"/>
      <c r="O20" s="24"/>
    </row>
    <row r="21" spans="1:15" ht="18.75" x14ac:dyDescent="0.3">
      <c r="A21" s="94"/>
      <c r="B21" s="48" t="s">
        <v>19</v>
      </c>
      <c r="C21" s="49">
        <f>SUM(C22:C27)</f>
        <v>204200</v>
      </c>
      <c r="D21" s="50">
        <f>SUM(D22:D28)</f>
        <v>238284.84999999998</v>
      </c>
      <c r="E21" s="77">
        <f t="shared" ref="E21" si="1">+(D21/C21)</f>
        <v>1.1669189520078354</v>
      </c>
      <c r="F21" s="7"/>
      <c r="G21" s="39"/>
      <c r="H21" s="39"/>
      <c r="I21" s="86"/>
      <c r="J21" s="28"/>
      <c r="K21" s="28"/>
      <c r="L21" s="28"/>
      <c r="M21" s="28"/>
      <c r="N21" s="28"/>
      <c r="O21" s="24"/>
    </row>
    <row r="22" spans="1:15" ht="18.75" x14ac:dyDescent="0.3">
      <c r="A22" s="94"/>
      <c r="B22" s="6" t="s">
        <v>20</v>
      </c>
      <c r="C22" s="39">
        <v>10200</v>
      </c>
      <c r="D22" s="40">
        <v>13784.47</v>
      </c>
      <c r="E22" s="22"/>
      <c r="F22" s="7"/>
      <c r="G22" s="39"/>
      <c r="H22" s="39"/>
      <c r="I22" s="22"/>
      <c r="J22" s="28"/>
      <c r="K22" s="28"/>
      <c r="L22" s="28"/>
      <c r="M22" s="28"/>
      <c r="N22" s="28"/>
      <c r="O22" s="24"/>
    </row>
    <row r="23" spans="1:15" ht="18.75" x14ac:dyDescent="0.3">
      <c r="A23" s="94"/>
      <c r="B23" s="6" t="s">
        <v>21</v>
      </c>
      <c r="C23" s="39">
        <v>14500</v>
      </c>
      <c r="D23" s="40">
        <v>22044</v>
      </c>
      <c r="E23" s="22"/>
      <c r="F23" s="7"/>
      <c r="G23" s="39"/>
      <c r="H23" s="39"/>
      <c r="I23" s="22"/>
      <c r="J23" s="28"/>
      <c r="K23" s="28"/>
      <c r="L23" s="28"/>
      <c r="M23" s="28"/>
      <c r="N23" s="28"/>
      <c r="O23" s="24"/>
    </row>
    <row r="24" spans="1:15" ht="18.75" x14ac:dyDescent="0.3">
      <c r="A24" s="94"/>
      <c r="B24" s="6" t="s">
        <v>25</v>
      </c>
      <c r="C24" s="39">
        <v>7200</v>
      </c>
      <c r="D24" s="40">
        <v>15496.19</v>
      </c>
      <c r="E24" s="22"/>
      <c r="F24" s="7"/>
      <c r="G24" s="39"/>
      <c r="H24" s="39"/>
      <c r="I24" s="22"/>
      <c r="J24" s="28"/>
      <c r="K24" s="28"/>
      <c r="L24" s="28"/>
      <c r="M24" s="28"/>
      <c r="N24" s="28"/>
      <c r="O24" s="24"/>
    </row>
    <row r="25" spans="1:15" ht="18.75" x14ac:dyDescent="0.3">
      <c r="A25" s="94"/>
      <c r="B25" s="6" t="s">
        <v>22</v>
      </c>
      <c r="C25" s="39">
        <v>3800</v>
      </c>
      <c r="D25" s="40">
        <v>5500</v>
      </c>
      <c r="E25" s="22"/>
      <c r="F25" s="7"/>
      <c r="G25" s="39"/>
      <c r="H25" s="39"/>
      <c r="I25" s="22"/>
      <c r="J25" s="28"/>
      <c r="K25" s="28"/>
      <c r="L25" s="28"/>
      <c r="M25" s="28"/>
      <c r="N25" s="28"/>
      <c r="O25" s="24"/>
    </row>
    <row r="26" spans="1:15" ht="18.75" x14ac:dyDescent="0.3">
      <c r="A26" s="94"/>
      <c r="B26" s="6" t="s">
        <v>23</v>
      </c>
      <c r="C26" s="39">
        <v>7500</v>
      </c>
      <c r="D26" s="40">
        <v>13662.17</v>
      </c>
      <c r="E26" s="22"/>
      <c r="F26" s="7"/>
      <c r="G26" s="39"/>
      <c r="H26" s="39"/>
      <c r="I26" s="22"/>
      <c r="J26" s="28"/>
      <c r="K26" s="28"/>
      <c r="L26" s="28"/>
      <c r="M26" s="28"/>
      <c r="N26" s="28"/>
      <c r="O26" s="24"/>
    </row>
    <row r="27" spans="1:15" ht="18.75" x14ac:dyDescent="0.3">
      <c r="A27" s="94"/>
      <c r="B27" s="6" t="s">
        <v>24</v>
      </c>
      <c r="C27" s="39">
        <v>161000</v>
      </c>
      <c r="D27" s="40">
        <v>167798.02</v>
      </c>
      <c r="E27" s="22"/>
      <c r="F27" s="7"/>
      <c r="G27" s="39"/>
      <c r="H27" s="39"/>
      <c r="I27" s="22"/>
      <c r="J27" s="28"/>
      <c r="K27" s="28"/>
      <c r="L27" s="28"/>
      <c r="M27" s="28"/>
      <c r="N27" s="28"/>
      <c r="O27" s="24"/>
    </row>
    <row r="28" spans="1:15" ht="19.5" thickBot="1" x14ac:dyDescent="0.35">
      <c r="A28" s="94"/>
      <c r="B28" s="6"/>
      <c r="C28" s="39"/>
      <c r="D28" s="40"/>
      <c r="E28" s="64"/>
      <c r="F28" s="7"/>
      <c r="G28" s="39"/>
      <c r="H28" s="39"/>
      <c r="I28" s="64"/>
      <c r="J28" s="28"/>
      <c r="K28" s="28"/>
      <c r="L28" s="28"/>
      <c r="M28" s="28"/>
      <c r="N28" s="28"/>
      <c r="O28" s="24"/>
    </row>
    <row r="29" spans="1:15" ht="27" thickBot="1" x14ac:dyDescent="0.35">
      <c r="A29" s="8"/>
      <c r="B29" s="9" t="s">
        <v>2</v>
      </c>
      <c r="C29" s="41">
        <f>C21+C12+C8+C6</f>
        <v>1398502.2</v>
      </c>
      <c r="D29" s="42">
        <f>D21+D12+D8+D6</f>
        <v>1330064.06</v>
      </c>
      <c r="E29" s="65">
        <f>+(D29/C29)</f>
        <v>0.95106325896376864</v>
      </c>
      <c r="F29" s="10" t="s">
        <v>2</v>
      </c>
      <c r="G29" s="41">
        <f>G10+G6</f>
        <v>1398801.76</v>
      </c>
      <c r="H29" s="41">
        <f>H10+H6</f>
        <v>1330064.0580000002</v>
      </c>
      <c r="I29" s="65">
        <f>+(H29/G29)</f>
        <v>0.95085958284753669</v>
      </c>
      <c r="J29" s="28"/>
      <c r="K29" s="28"/>
      <c r="L29" s="28"/>
      <c r="M29" s="28"/>
      <c r="N29" s="28"/>
      <c r="O29" s="24"/>
    </row>
    <row r="30" spans="1:15" ht="19.5" thickBot="1" x14ac:dyDescent="0.35">
      <c r="A30" s="93" t="s">
        <v>8</v>
      </c>
      <c r="B30" s="60" t="s">
        <v>48</v>
      </c>
      <c r="C30" s="63">
        <f>SUM(C31:C42)</f>
        <v>363668.35</v>
      </c>
      <c r="D30" s="61">
        <f>SUM(D31:E42)</f>
        <v>546720.35000000009</v>
      </c>
      <c r="E30" s="65">
        <f>+(D30/C30)</f>
        <v>1.5033487241878489</v>
      </c>
      <c r="F30" s="62" t="s">
        <v>34</v>
      </c>
      <c r="G30" s="63">
        <f>SUM(G31:G41)</f>
        <v>372668.35</v>
      </c>
      <c r="H30" s="63">
        <f>SUM(H31:H42)</f>
        <v>546720.35</v>
      </c>
      <c r="I30" s="65">
        <f>+(H30/G30)</f>
        <v>1.4670426130901646</v>
      </c>
      <c r="J30" s="28"/>
      <c r="K30" s="28"/>
      <c r="L30" s="28"/>
      <c r="M30" s="28"/>
      <c r="N30" s="28"/>
      <c r="O30" s="24"/>
    </row>
    <row r="31" spans="1:15" ht="18.75" x14ac:dyDescent="0.3">
      <c r="A31" s="94"/>
      <c r="B31" s="71" t="s">
        <v>37</v>
      </c>
      <c r="C31" s="72">
        <v>150000</v>
      </c>
      <c r="D31" s="70">
        <v>238732.25</v>
      </c>
      <c r="E31" s="21"/>
      <c r="F31" s="67" t="s">
        <v>37</v>
      </c>
      <c r="G31" s="68">
        <v>150000</v>
      </c>
      <c r="H31" s="69">
        <v>238732.25</v>
      </c>
      <c r="I31" s="21"/>
      <c r="J31" s="28"/>
      <c r="K31" s="28"/>
      <c r="L31" s="28"/>
      <c r="M31" s="28"/>
      <c r="N31" s="28"/>
      <c r="O31" s="24"/>
    </row>
    <row r="32" spans="1:15" ht="18.75" x14ac:dyDescent="0.3">
      <c r="A32" s="94"/>
      <c r="B32" s="12" t="s">
        <v>30</v>
      </c>
      <c r="C32" s="33">
        <v>123668.35</v>
      </c>
      <c r="D32" s="34">
        <v>169703.03</v>
      </c>
      <c r="E32" s="11"/>
      <c r="F32" s="13" t="s">
        <v>30</v>
      </c>
      <c r="G32" s="33">
        <v>123668.35</v>
      </c>
      <c r="H32" s="53">
        <v>169703.03</v>
      </c>
      <c r="I32" s="11"/>
      <c r="J32" s="28"/>
      <c r="K32" s="28"/>
      <c r="L32" s="28"/>
      <c r="M32" s="28"/>
      <c r="N32" s="28"/>
      <c r="O32" s="24"/>
    </row>
    <row r="33" spans="1:15" ht="18.75" x14ac:dyDescent="0.3">
      <c r="A33" s="94"/>
      <c r="B33" s="12" t="s">
        <v>38</v>
      </c>
      <c r="C33" s="33">
        <v>10000</v>
      </c>
      <c r="D33" s="33">
        <v>10427.33</v>
      </c>
      <c r="E33" s="13"/>
      <c r="F33" s="13" t="s">
        <v>38</v>
      </c>
      <c r="G33" s="38">
        <v>10000</v>
      </c>
      <c r="H33" s="53">
        <v>10427.33</v>
      </c>
      <c r="I33" s="13"/>
      <c r="J33" s="28"/>
      <c r="K33" s="28"/>
      <c r="L33" s="28"/>
      <c r="M33" s="28"/>
      <c r="N33" s="28"/>
      <c r="O33" s="24"/>
    </row>
    <row r="34" spans="1:15" ht="18.75" x14ac:dyDescent="0.3">
      <c r="A34" s="94"/>
      <c r="B34" s="3" t="s">
        <v>39</v>
      </c>
      <c r="C34" s="33">
        <v>30000</v>
      </c>
      <c r="D34" s="33">
        <f>26090-9685.68</f>
        <v>16404.32</v>
      </c>
      <c r="E34" s="13"/>
      <c r="F34" s="13" t="s">
        <v>39</v>
      </c>
      <c r="G34" s="33">
        <v>30000</v>
      </c>
      <c r="H34" s="53">
        <v>16404.32</v>
      </c>
      <c r="I34" s="13"/>
      <c r="J34" s="28"/>
      <c r="K34" s="28"/>
      <c r="L34" s="28"/>
      <c r="M34" s="28"/>
      <c r="N34" s="28"/>
      <c r="O34" s="24"/>
    </row>
    <row r="35" spans="1:15" ht="18.75" x14ac:dyDescent="0.3">
      <c r="A35" s="94"/>
      <c r="B35" s="3" t="s">
        <v>31</v>
      </c>
      <c r="C35" s="33"/>
      <c r="D35" s="33">
        <v>11153.58</v>
      </c>
      <c r="E35" s="13"/>
      <c r="F35" s="13" t="s">
        <v>31</v>
      </c>
      <c r="G35" s="33"/>
      <c r="H35" s="53">
        <v>11153.58</v>
      </c>
      <c r="I35" s="13"/>
      <c r="J35" s="28"/>
      <c r="K35" s="28"/>
      <c r="L35" s="28"/>
      <c r="M35" s="28"/>
      <c r="N35" s="28"/>
      <c r="O35" s="24"/>
    </row>
    <row r="36" spans="1:15" ht="18.75" x14ac:dyDescent="0.3">
      <c r="A36" s="94"/>
      <c r="B36" s="13" t="s">
        <v>40</v>
      </c>
      <c r="C36" s="33"/>
      <c r="D36" s="33">
        <v>467.89</v>
      </c>
      <c r="E36" s="13"/>
      <c r="F36" s="13" t="s">
        <v>40</v>
      </c>
      <c r="G36" s="33"/>
      <c r="H36" s="53">
        <v>467.89</v>
      </c>
      <c r="I36" s="13"/>
      <c r="J36" s="28"/>
      <c r="K36" s="28"/>
      <c r="L36" s="28"/>
      <c r="M36" s="28"/>
      <c r="N36" s="28"/>
      <c r="O36" s="24"/>
    </row>
    <row r="37" spans="1:15" ht="18.75" x14ac:dyDescent="0.3">
      <c r="A37" s="94"/>
      <c r="B37" s="3" t="s">
        <v>45</v>
      </c>
      <c r="C37" s="33">
        <v>50000</v>
      </c>
      <c r="D37" s="33">
        <v>93019.09</v>
      </c>
      <c r="E37" s="13"/>
      <c r="F37" s="13" t="s">
        <v>41</v>
      </c>
      <c r="G37" s="33">
        <v>15000</v>
      </c>
      <c r="H37" s="53">
        <v>4027.37</v>
      </c>
      <c r="I37" s="13"/>
      <c r="J37" s="28"/>
      <c r="K37" s="28"/>
      <c r="L37" s="28"/>
      <c r="M37" s="28"/>
      <c r="N37" s="28"/>
      <c r="O37" s="24"/>
    </row>
    <row r="38" spans="1:15" ht="18.75" x14ac:dyDescent="0.3">
      <c r="A38" s="94"/>
      <c r="B38" s="3"/>
      <c r="C38" s="33"/>
      <c r="D38" s="33"/>
      <c r="E38" s="13"/>
      <c r="F38" s="13" t="s">
        <v>43</v>
      </c>
      <c r="G38" s="33">
        <v>10000</v>
      </c>
      <c r="H38" s="96">
        <v>10000</v>
      </c>
      <c r="I38" s="13"/>
      <c r="J38" s="28"/>
      <c r="K38" s="28"/>
      <c r="L38" s="28"/>
      <c r="M38" s="28"/>
      <c r="N38" s="28"/>
      <c r="O38" s="24"/>
    </row>
    <row r="39" spans="1:15" ht="18.75" x14ac:dyDescent="0.3">
      <c r="A39" s="94"/>
      <c r="B39" s="3"/>
      <c r="C39" s="39"/>
      <c r="D39" s="39"/>
      <c r="E39" s="14"/>
      <c r="F39" s="15" t="s">
        <v>33</v>
      </c>
      <c r="G39" s="45"/>
      <c r="H39" s="80">
        <v>45864.49</v>
      </c>
      <c r="I39" s="14"/>
      <c r="J39" s="28"/>
      <c r="K39" s="28"/>
      <c r="L39" s="28"/>
      <c r="M39" s="28"/>
      <c r="N39" s="28"/>
      <c r="O39" s="24"/>
    </row>
    <row r="40" spans="1:15" ht="18.75" x14ac:dyDescent="0.3">
      <c r="A40" s="94"/>
      <c r="B40" s="3"/>
      <c r="C40" s="39"/>
      <c r="D40" s="39"/>
      <c r="E40" s="14"/>
      <c r="F40" s="13" t="s">
        <v>42</v>
      </c>
      <c r="G40" s="33">
        <v>25000</v>
      </c>
      <c r="H40" s="53">
        <f>39705.85-H41</f>
        <v>29984</v>
      </c>
      <c r="I40" s="14"/>
      <c r="J40" s="28"/>
      <c r="K40" s="28"/>
      <c r="L40" s="28"/>
      <c r="M40" s="28"/>
      <c r="N40" s="28"/>
      <c r="O40" s="24"/>
    </row>
    <row r="41" spans="1:15" ht="18.75" x14ac:dyDescent="0.3">
      <c r="A41" s="94"/>
      <c r="B41" s="75" t="s">
        <v>47</v>
      </c>
      <c r="C41" s="76"/>
      <c r="D41" s="76">
        <v>6812.86</v>
      </c>
      <c r="E41" s="14"/>
      <c r="F41" s="13" t="s">
        <v>44</v>
      </c>
      <c r="G41" s="39">
        <v>9000</v>
      </c>
      <c r="H41" s="54">
        <v>9721.85</v>
      </c>
      <c r="I41" s="14"/>
      <c r="J41" s="73"/>
      <c r="K41" s="28"/>
      <c r="L41" s="28"/>
      <c r="M41" s="28"/>
      <c r="N41" s="28"/>
      <c r="O41" s="24"/>
    </row>
    <row r="42" spans="1:15" ht="19.5" thickBot="1" x14ac:dyDescent="0.35">
      <c r="A42" s="94"/>
      <c r="B42" s="3"/>
      <c r="C42" s="39"/>
      <c r="D42" s="39"/>
      <c r="E42" s="14"/>
      <c r="F42" s="13" t="s">
        <v>4</v>
      </c>
      <c r="G42" s="39"/>
      <c r="H42" s="54">
        <f>6.67+0.39+227.18</f>
        <v>234.24</v>
      </c>
      <c r="I42" s="14"/>
      <c r="J42" s="73"/>
      <c r="K42" s="28"/>
      <c r="L42" s="28"/>
      <c r="M42" s="28"/>
      <c r="N42" s="28"/>
      <c r="O42" s="24"/>
    </row>
    <row r="43" spans="1:15" ht="19.5" thickBot="1" x14ac:dyDescent="0.35">
      <c r="A43" s="95"/>
      <c r="B43" s="16" t="s">
        <v>2</v>
      </c>
      <c r="C43" s="43">
        <f>SUM(C31:C42)</f>
        <v>363668.35</v>
      </c>
      <c r="D43" s="43">
        <f>SUM(D31:D42)</f>
        <v>546720.35000000009</v>
      </c>
      <c r="E43" s="65">
        <f>+(D43/C43)</f>
        <v>1.5033487241878489</v>
      </c>
      <c r="F43" s="17" t="s">
        <v>2</v>
      </c>
      <c r="G43" s="43">
        <f>SUM(G31:G42)</f>
        <v>372668.35</v>
      </c>
      <c r="H43" s="55">
        <f>SUM(H31:H42)</f>
        <v>546720.35</v>
      </c>
      <c r="I43" s="65">
        <f>+(H43/G43)</f>
        <v>1.4670426130901646</v>
      </c>
      <c r="J43" s="28"/>
      <c r="K43" s="28"/>
      <c r="L43" s="28"/>
      <c r="M43" s="28"/>
      <c r="N43" s="28"/>
      <c r="O43" s="24"/>
    </row>
    <row r="44" spans="1:15" ht="19.5" thickBot="1" x14ac:dyDescent="0.35">
      <c r="B44" s="18" t="s">
        <v>3</v>
      </c>
      <c r="C44" s="44">
        <f>C43+C29</f>
        <v>1762170.5499999998</v>
      </c>
      <c r="D44" s="44">
        <f>D43+D29</f>
        <v>1876784.4100000001</v>
      </c>
      <c r="E44" s="87">
        <f>+(D44/C44)</f>
        <v>1.0650412980741282</v>
      </c>
      <c r="F44" s="19" t="s">
        <v>3</v>
      </c>
      <c r="G44" s="44">
        <f>G29+G43</f>
        <v>1771470.1099999999</v>
      </c>
      <c r="H44" s="74">
        <f>H29+H43</f>
        <v>1876784.4080000003</v>
      </c>
      <c r="I44" s="87">
        <f>+(H44/G44)</f>
        <v>1.0594502257788592</v>
      </c>
      <c r="J44" s="28"/>
      <c r="K44" s="28"/>
      <c r="L44" s="28"/>
      <c r="M44" s="28"/>
      <c r="N44" s="28"/>
      <c r="O44" s="24"/>
    </row>
    <row r="45" spans="1:15" x14ac:dyDescent="0.25">
      <c r="J45" s="28"/>
      <c r="K45" s="28"/>
      <c r="L45" s="28"/>
      <c r="M45" s="28"/>
      <c r="N45" s="28"/>
      <c r="O45" s="24"/>
    </row>
    <row r="46" spans="1:15" x14ac:dyDescent="0.25">
      <c r="F46" s="29"/>
      <c r="J46" s="28"/>
      <c r="K46" s="28"/>
      <c r="L46" s="28"/>
      <c r="M46" s="28"/>
      <c r="N46" s="28"/>
      <c r="O46" s="24"/>
    </row>
    <row r="47" spans="1:15" x14ac:dyDescent="0.25">
      <c r="J47" s="28"/>
      <c r="K47" s="28"/>
      <c r="L47" s="28"/>
      <c r="M47" s="28"/>
      <c r="N47" s="28"/>
      <c r="O47" s="24"/>
    </row>
    <row r="48" spans="1:15" x14ac:dyDescent="0.25">
      <c r="J48" s="28"/>
      <c r="K48" s="28"/>
      <c r="L48" s="28"/>
      <c r="M48" s="28"/>
      <c r="N48" s="28"/>
      <c r="O48" s="24"/>
    </row>
    <row r="49" spans="10:15" x14ac:dyDescent="0.25">
      <c r="J49" s="24"/>
      <c r="K49" s="24"/>
      <c r="L49" s="24"/>
      <c r="M49" s="24"/>
      <c r="N49" s="24"/>
      <c r="O49" s="24"/>
    </row>
    <row r="50" spans="10:15" x14ac:dyDescent="0.25">
      <c r="J50" s="24"/>
      <c r="K50" s="24"/>
      <c r="L50" s="24"/>
      <c r="M50" s="24"/>
      <c r="N50" s="24"/>
      <c r="O50" s="24"/>
    </row>
    <row r="51" spans="10:15" x14ac:dyDescent="0.25">
      <c r="J51" s="24"/>
      <c r="K51" s="24"/>
      <c r="L51" s="24"/>
      <c r="M51" s="24"/>
      <c r="N51" s="24"/>
      <c r="O51" s="24"/>
    </row>
    <row r="52" spans="10:15" x14ac:dyDescent="0.25">
      <c r="J52" s="24"/>
      <c r="K52" s="24"/>
      <c r="L52" s="24"/>
      <c r="M52" s="24"/>
      <c r="N52" s="24"/>
      <c r="O52" s="24"/>
    </row>
    <row r="53" spans="10:15" x14ac:dyDescent="0.25">
      <c r="J53" s="24"/>
      <c r="K53" s="24"/>
      <c r="L53" s="24"/>
      <c r="M53" s="24"/>
      <c r="N53" s="24"/>
      <c r="O53" s="24"/>
    </row>
    <row r="54" spans="10:15" x14ac:dyDescent="0.25">
      <c r="J54" s="24"/>
      <c r="K54" s="24"/>
      <c r="L54" s="24"/>
      <c r="M54" s="24"/>
      <c r="N54" s="24"/>
      <c r="O54" s="24"/>
    </row>
    <row r="55" spans="10:15" x14ac:dyDescent="0.25">
      <c r="J55" s="24"/>
      <c r="K55" s="24"/>
      <c r="L55" s="24"/>
      <c r="M55" s="24"/>
      <c r="N55" s="24"/>
      <c r="O55" s="24"/>
    </row>
    <row r="56" spans="10:15" x14ac:dyDescent="0.25">
      <c r="J56" s="24"/>
      <c r="K56" s="24"/>
      <c r="L56" s="24"/>
      <c r="M56" s="24"/>
      <c r="N56" s="24"/>
      <c r="O56" s="24"/>
    </row>
  </sheetData>
  <mergeCells count="2">
    <mergeCell ref="A6:A28"/>
    <mergeCell ref="A30:A43"/>
  </mergeCells>
  <pageMargins left="0.31496062992125984" right="0.11811023622047245" top="0.15748031496062992" bottom="0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Moreau</dc:creator>
  <cp:lastModifiedBy>Muriel Davia</cp:lastModifiedBy>
  <cp:lastPrinted>2019-02-25T21:15:01Z</cp:lastPrinted>
  <dcterms:created xsi:type="dcterms:W3CDTF">2018-01-30T08:40:40Z</dcterms:created>
  <dcterms:modified xsi:type="dcterms:W3CDTF">2019-03-12T09:11:35Z</dcterms:modified>
</cp:coreProperties>
</file>